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D:\My Documents\projekti\EU_project_TIMEPAC\tasks\T4.4\In_Class\Cyprus\InClass\"/>
    </mc:Choice>
  </mc:AlternateContent>
  <xr:revisionPtr revIDLastSave="0" documentId="8_{FFF50C9E-A23D-4FA2-8878-DD47F19FDDF4}" xr6:coauthVersionLast="47" xr6:coauthVersionMax="47" xr10:uidLastSave="{00000000-0000-0000-0000-000000000000}"/>
  <bookViews>
    <workbookView xWindow="0" yWindow="0" windowWidth="21570" windowHeight="7380" xr2:uid="{00000000-000D-0000-FFFF-FFFF00000000}"/>
  </bookViews>
  <sheets>
    <sheet name="CALCULATION" sheetId="1" r:id="rId1"/>
    <sheet name="NP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A55" i="1"/>
  <c r="I1" i="2" s="1"/>
  <c r="A54" i="1"/>
  <c r="A52" i="1"/>
  <c r="A51" i="1"/>
  <c r="A50" i="1"/>
  <c r="D2" i="2" s="1"/>
  <c r="L2" i="2" s="1"/>
  <c r="A48" i="1"/>
  <c r="A47" i="1"/>
  <c r="A42" i="1"/>
  <c r="A40" i="1"/>
  <c r="A59" i="1" s="1"/>
  <c r="A39" i="1"/>
  <c r="A58" i="1" s="1"/>
  <c r="A38" i="1"/>
  <c r="A57" i="1" s="1"/>
  <c r="A26" i="1"/>
  <c r="A44" i="1" s="1"/>
  <c r="A25" i="1"/>
  <c r="A36" i="1" s="1"/>
  <c r="A1" i="2" s="1"/>
  <c r="B48" i="1" l="1"/>
  <c r="B47" i="1"/>
  <c r="B17" i="1"/>
  <c r="B18" i="1" s="1"/>
  <c r="B28" i="1"/>
  <c r="B29" i="1" l="1"/>
  <c r="B19" i="1" l="1"/>
  <c r="B26" i="1" l="1"/>
  <c r="B44" i="1" l="1"/>
  <c r="B46" i="1" s="1"/>
  <c r="B50" i="1" s="1"/>
  <c r="B27" i="1"/>
  <c r="B31" i="1" s="1"/>
  <c r="B20" i="1"/>
  <c r="B37" i="1" s="1"/>
  <c r="L3" i="2" l="1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B57" i="1"/>
  <c r="J3" i="2"/>
  <c r="B51" i="1"/>
  <c r="B58" i="1" s="1"/>
  <c r="B32" i="1"/>
  <c r="B39" i="1" s="1"/>
  <c r="B3" i="2"/>
  <c r="B38" i="1"/>
  <c r="B56" i="1" s="1"/>
  <c r="D3" i="2"/>
  <c r="B4" i="2" s="1"/>
  <c r="B52" i="1" l="1"/>
  <c r="B59" i="1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33" i="1" l="1"/>
  <c r="B40" i="1" s="1"/>
</calcChain>
</file>

<file path=xl/sharedStrings.xml><?xml version="1.0" encoding="utf-8"?>
<sst xmlns="http://schemas.openxmlformats.org/spreadsheetml/2006/main" count="32" uniqueCount="31">
  <si>
    <t>INPUT DATA AND MAIN ASSUMPTIONS</t>
  </si>
  <si>
    <t>Average energy price including grid fee</t>
  </si>
  <si>
    <t>Subsidies</t>
  </si>
  <si>
    <t>Discount rate</t>
  </si>
  <si>
    <t>Annual maintenance cost</t>
  </si>
  <si>
    <t>Annual insurance cost</t>
  </si>
  <si>
    <t>Amortization/support period in years</t>
  </si>
  <si>
    <t>Turnkey installation cost</t>
  </si>
  <si>
    <t>Installed capacity</t>
  </si>
  <si>
    <t>Expected annual electricity generation</t>
  </si>
  <si>
    <t>INVESTMENT</t>
  </si>
  <si>
    <t>PV 100kWp  - connection to internal grid</t>
  </si>
  <si>
    <t>Project documentation</t>
  </si>
  <si>
    <t>Connection to the grid</t>
  </si>
  <si>
    <t>Installation cost of PV</t>
  </si>
  <si>
    <t>TOTAL</t>
  </si>
  <si>
    <t>Subsidy</t>
  </si>
  <si>
    <t>FINAL INVESTMENT COST</t>
  </si>
  <si>
    <t>ECONOMIC INDICATORS</t>
  </si>
  <si>
    <t>Annual savings due to own electricity generation and 100% consumption</t>
  </si>
  <si>
    <t>Maintenance</t>
  </si>
  <si>
    <t>Insurance</t>
  </si>
  <si>
    <t>ANNUAL SAVINGS</t>
  </si>
  <si>
    <t>PAYBACK PERIOD IN YEARS</t>
  </si>
  <si>
    <t>NET PRESENT VALUE</t>
  </si>
  <si>
    <t>SUMMARY</t>
  </si>
  <si>
    <t>INVESTMENT COST</t>
  </si>
  <si>
    <t>SE 100kWp - connection to internal grid (partial consumption)</t>
  </si>
  <si>
    <t>Share of own use</t>
  </si>
  <si>
    <t>Annual savings due to own electricity production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</si>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</sst>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€&quot;_-;\-* #,##0.00\ &quot;€&quot;_-;_-* &quot;-&quot;??\ &quot;€&quot;_-;_-@_-"/>
    <numFmt numFmtId="165" formatCode="#,##0.00\ &quot;kWp&quot;"/>
    <numFmt numFmtId="166" formatCode="#,##0\ &quot;kWh/kWp&quot;"/>
    <numFmt numFmtId="167" formatCode="#,##0\ &quot;€/MWh&quot;"/>
    <numFmt numFmtId="168" formatCode="#,##0.00\ &quot;MWh&quot;"/>
    <numFmt numFmtId="169" formatCode="0.0%"/>
    <numFmt numFmtId="170" formatCode="#,##0\ &quot;€/kWp&quot;"/>
    <numFmt numFmtId="171" formatCode="#,##0.00\ &quot;€/MWh&quot;"/>
    <numFmt numFmtId="172" formatCode="#,##0.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4" fontId="0" fillId="0" borderId="0" xfId="0" applyNumberForma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7" fontId="6" fillId="0" borderId="0" xfId="0" applyNumberFormat="1" applyFont="1"/>
    <xf numFmtId="2" fontId="0" fillId="0" borderId="0" xfId="0" applyNumberFormat="1"/>
    <xf numFmtId="0" fontId="4" fillId="2" borderId="1" xfId="0" applyFont="1" applyFill="1" applyBorder="1"/>
    <xf numFmtId="0" fontId="0" fillId="2" borderId="2" xfId="0" applyFill="1" applyBorder="1"/>
    <xf numFmtId="0" fontId="0" fillId="2" borderId="7" xfId="0" applyFill="1" applyBorder="1"/>
    <xf numFmtId="167" fontId="0" fillId="2" borderId="8" xfId="0" applyNumberFormat="1" applyFill="1" applyBorder="1"/>
    <xf numFmtId="0" fontId="0" fillId="2" borderId="8" xfId="0" applyFill="1" applyBorder="1" applyAlignment="1">
      <alignment horizontal="right"/>
    </xf>
    <xf numFmtId="169" fontId="0" fillId="2" borderId="8" xfId="2" applyNumberFormat="1" applyFont="1" applyFill="1" applyBorder="1" applyAlignment="1">
      <alignment horizontal="right"/>
    </xf>
    <xf numFmtId="170" fontId="8" fillId="2" borderId="11" xfId="1" applyNumberFormat="1" applyFont="1" applyFill="1" applyBorder="1"/>
    <xf numFmtId="0" fontId="0" fillId="2" borderId="9" xfId="0" applyFill="1" applyBorder="1"/>
    <xf numFmtId="0" fontId="8" fillId="2" borderId="12" xfId="0" applyFont="1" applyFill="1" applyBorder="1"/>
    <xf numFmtId="0" fontId="0" fillId="2" borderId="5" xfId="0" applyFill="1" applyBorder="1"/>
    <xf numFmtId="165" fontId="0" fillId="2" borderId="6" xfId="0" applyNumberFormat="1" applyFill="1" applyBorder="1"/>
    <xf numFmtId="166" fontId="0" fillId="2" borderId="10" xfId="0" applyNumberFormat="1" applyFill="1" applyBorder="1"/>
    <xf numFmtId="0" fontId="0" fillId="2" borderId="0" xfId="0" applyFill="1"/>
    <xf numFmtId="0" fontId="0" fillId="2" borderId="4" xfId="0" applyFill="1" applyBorder="1"/>
    <xf numFmtId="164" fontId="0" fillId="2" borderId="11" xfId="1" applyFont="1" applyFill="1" applyBorder="1"/>
    <xf numFmtId="0" fontId="6" fillId="2" borderId="4" xfId="0" applyFont="1" applyFill="1" applyBorder="1"/>
    <xf numFmtId="164" fontId="6" fillId="2" borderId="11" xfId="0" applyNumberFormat="1" applyFont="1" applyFill="1" applyBorder="1"/>
    <xf numFmtId="164" fontId="0" fillId="2" borderId="11" xfId="0" applyNumberFormat="1" applyFill="1" applyBorder="1"/>
    <xf numFmtId="0" fontId="3" fillId="2" borderId="13" xfId="0" applyFont="1" applyFill="1" applyBorder="1"/>
    <xf numFmtId="164" fontId="3" fillId="2" borderId="8" xfId="0" applyNumberFormat="1" applyFont="1" applyFill="1" applyBorder="1"/>
    <xf numFmtId="0" fontId="9" fillId="2" borderId="1" xfId="0" applyFont="1" applyFill="1" applyBorder="1"/>
    <xf numFmtId="164" fontId="9" fillId="2" borderId="14" xfId="0" applyNumberFormat="1" applyFont="1" applyFill="1" applyBorder="1"/>
    <xf numFmtId="0" fontId="11" fillId="2" borderId="1" xfId="0" applyFont="1" applyFill="1" applyBorder="1"/>
    <xf numFmtId="164" fontId="11" fillId="2" borderId="14" xfId="0" applyNumberFormat="1" applyFont="1" applyFill="1" applyBorder="1"/>
    <xf numFmtId="0" fontId="0" fillId="2" borderId="3" xfId="0" applyFill="1" applyBorder="1"/>
    <xf numFmtId="168" fontId="0" fillId="2" borderId="6" xfId="1" applyNumberFormat="1" applyFont="1" applyFill="1" applyBorder="1"/>
    <xf numFmtId="0" fontId="10" fillId="2" borderId="4" xfId="0" applyFont="1" applyFill="1" applyBorder="1"/>
    <xf numFmtId="164" fontId="10" fillId="2" borderId="11" xfId="1" applyFont="1" applyFill="1" applyBorder="1"/>
    <xf numFmtId="0" fontId="2" fillId="2" borderId="4" xfId="0" applyFont="1" applyFill="1" applyBorder="1"/>
    <xf numFmtId="164" fontId="2" fillId="2" borderId="11" xfId="1" applyFont="1" applyFill="1" applyBorder="1"/>
    <xf numFmtId="164" fontId="13" fillId="2" borderId="10" xfId="0" applyNumberFormat="1" applyFont="1" applyFill="1" applyBorder="1"/>
    <xf numFmtId="164" fontId="2" fillId="2" borderId="0" xfId="0" applyNumberFormat="1" applyFont="1" applyFill="1"/>
    <xf numFmtId="0" fontId="2" fillId="2" borderId="3" xfId="0" applyFont="1" applyFill="1" applyBorder="1"/>
    <xf numFmtId="164" fontId="13" fillId="2" borderId="11" xfId="1" applyFont="1" applyFill="1" applyBorder="1"/>
    <xf numFmtId="0" fontId="5" fillId="0" borderId="0" xfId="0" applyFont="1"/>
    <xf numFmtId="0" fontId="8" fillId="0" borderId="0" xfId="0" applyFont="1"/>
    <xf numFmtId="3" fontId="0" fillId="0" borderId="0" xfId="0" applyNumberFormat="1"/>
    <xf numFmtId="171" fontId="6" fillId="0" borderId="0" xfId="0" applyNumberFormat="1" applyFont="1"/>
    <xf numFmtId="0" fontId="12" fillId="0" borderId="0" xfId="0" applyFont="1"/>
    <xf numFmtId="0" fontId="0" fillId="2" borderId="15" xfId="0" applyFill="1" applyBorder="1"/>
    <xf numFmtId="9" fontId="0" fillId="2" borderId="16" xfId="2" applyFont="1" applyFill="1" applyBorder="1"/>
    <xf numFmtId="0" fontId="0" fillId="2" borderId="7" xfId="0" applyFill="1" applyBorder="1" applyAlignment="1">
      <alignment wrapText="1"/>
    </xf>
    <xf numFmtId="172" fontId="2" fillId="2" borderId="11" xfId="1" applyNumberFormat="1" applyFont="1" applyFill="1" applyBorder="1"/>
    <xf numFmtId="3" fontId="0" fillId="2" borderId="10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F2F2"/>
      <color rgb="FFFDF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10" zoomScaleNormal="100" workbookViewId="0">
      <selection activeCell="B10" sqref="B10"/>
    </sheetView>
  </sheetViews>
  <sheetFormatPr defaultRowHeight="14.25"/>
  <cols>
    <col min="1" max="1" width="66.5703125" customWidth="1"/>
    <col min="2" max="2" width="18.140625" customWidth="1"/>
    <col min="3" max="3" width="14.85546875" customWidth="1"/>
    <col min="4" max="4" width="14.5703125" customWidth="1"/>
    <col min="5" max="5" width="10.140625" bestFit="1" customWidth="1"/>
    <col min="11" max="11" width="11" customWidth="1"/>
    <col min="12" max="12" width="10.5703125" customWidth="1"/>
    <col min="13" max="13" width="15.140625" customWidth="1"/>
    <col min="14" max="14" width="13.28515625" customWidth="1"/>
    <col min="17" max="17" width="17.42578125" customWidth="1"/>
  </cols>
  <sheetData>
    <row r="1" spans="1:13" ht="18.399999999999999" thickBot="1">
      <c r="A1" s="10" t="s">
        <v>0</v>
      </c>
      <c r="B1" s="11"/>
      <c r="K1" s="7"/>
    </row>
    <row r="2" spans="1:13">
      <c r="A2" s="12" t="s">
        <v>1</v>
      </c>
      <c r="B2" s="13">
        <v>150</v>
      </c>
      <c r="C2" s="44"/>
    </row>
    <row r="3" spans="1:13">
      <c r="A3" s="12" t="s">
        <v>2</v>
      </c>
      <c r="B3" s="14">
        <v>0</v>
      </c>
      <c r="C3" s="44"/>
    </row>
    <row r="4" spans="1:13">
      <c r="A4" s="12" t="s">
        <v>3</v>
      </c>
      <c r="B4" s="15">
        <v>0.08</v>
      </c>
      <c r="C4" s="44"/>
    </row>
    <row r="5" spans="1:13">
      <c r="A5" s="51" t="s">
        <v>4</v>
      </c>
      <c r="B5" s="16">
        <v>9</v>
      </c>
      <c r="C5" s="45"/>
    </row>
    <row r="6" spans="1:13">
      <c r="A6" s="12" t="s">
        <v>5</v>
      </c>
      <c r="B6" s="16">
        <v>9</v>
      </c>
      <c r="C6" s="45"/>
    </row>
    <row r="7" spans="1:13" ht="14.65" thickBot="1">
      <c r="A7" s="17" t="s">
        <v>6</v>
      </c>
      <c r="B7" s="53">
        <v>15</v>
      </c>
      <c r="C7" s="44"/>
    </row>
    <row r="8" spans="1:13" ht="14.65" thickBot="1">
      <c r="A8" s="18" t="s">
        <v>7</v>
      </c>
      <c r="B8" s="16">
        <v>1000</v>
      </c>
      <c r="C8" s="44"/>
    </row>
    <row r="9" spans="1:13" ht="14.65" thickBot="1">
      <c r="A9" s="56"/>
      <c r="B9" s="57"/>
      <c r="C9" s="44"/>
      <c r="K9" s="6"/>
      <c r="L9" s="6"/>
      <c r="M9" s="6"/>
    </row>
    <row r="10" spans="1:13">
      <c r="A10" s="19" t="s">
        <v>8</v>
      </c>
      <c r="B10" s="20">
        <v>5</v>
      </c>
      <c r="C10" s="7"/>
      <c r="D10" s="6"/>
      <c r="E10" s="6"/>
      <c r="K10" s="7"/>
      <c r="L10" s="7"/>
      <c r="M10" s="8"/>
    </row>
    <row r="11" spans="1:13" ht="14.65" thickBot="1">
      <c r="A11" s="17" t="s">
        <v>9</v>
      </c>
      <c r="B11" s="21">
        <v>1090</v>
      </c>
      <c r="C11" s="46"/>
      <c r="D11" s="46"/>
      <c r="E11" s="46"/>
      <c r="K11" s="9"/>
    </row>
    <row r="12" spans="1:13" ht="14.65" thickBot="1">
      <c r="A12" s="22"/>
      <c r="B12" s="22"/>
      <c r="K12" s="9"/>
    </row>
    <row r="13" spans="1:13" ht="18.399999999999999" thickBot="1">
      <c r="A13" s="10" t="s">
        <v>10</v>
      </c>
      <c r="B13" s="11"/>
    </row>
    <row r="14" spans="1:13" ht="14.65" thickBot="1">
      <c r="A14" s="54" t="s">
        <v>11</v>
      </c>
      <c r="B14" s="55"/>
    </row>
    <row r="15" spans="1:13">
      <c r="A15" s="23" t="s">
        <v>12</v>
      </c>
      <c r="B15" s="24">
        <v>400</v>
      </c>
      <c r="C15" s="44"/>
      <c r="L15" s="44"/>
    </row>
    <row r="16" spans="1:13">
      <c r="A16" s="23" t="s">
        <v>13</v>
      </c>
      <c r="B16" s="24">
        <v>400</v>
      </c>
      <c r="C16" s="44"/>
    </row>
    <row r="17" spans="1:17">
      <c r="A17" s="23" t="s">
        <v>14</v>
      </c>
      <c r="B17" s="24">
        <f>B8*B10</f>
        <v>5000</v>
      </c>
      <c r="C17" s="44"/>
      <c r="D17" s="44"/>
      <c r="L17" s="7"/>
    </row>
    <row r="18" spans="1:17">
      <c r="A18" s="25" t="s">
        <v>15</v>
      </c>
      <c r="B18" s="26">
        <f>SUM(B15:B17)</f>
        <v>5800</v>
      </c>
      <c r="C18" s="44"/>
      <c r="D18" s="44"/>
      <c r="L18" s="6"/>
      <c r="M18" s="6"/>
      <c r="N18" s="6"/>
      <c r="Q18" s="6"/>
    </row>
    <row r="19" spans="1:17">
      <c r="A19" s="23" t="s">
        <v>16</v>
      </c>
      <c r="B19" s="27">
        <f>IF((B3="DA"),(0.2*B17),0)</f>
        <v>0</v>
      </c>
      <c r="C19" s="44"/>
      <c r="D19" s="7"/>
      <c r="E19" s="6"/>
      <c r="F19" s="6"/>
      <c r="L19" s="8"/>
      <c r="M19" s="8"/>
      <c r="N19" s="8"/>
      <c r="Q19" s="47"/>
    </row>
    <row r="20" spans="1:17" ht="16.149999999999999" thickBot="1">
      <c r="A20" s="28" t="s">
        <v>17</v>
      </c>
      <c r="B20" s="29">
        <f>B18-B19</f>
        <v>5800</v>
      </c>
      <c r="D20" s="46"/>
      <c r="E20" s="46"/>
      <c r="F20" s="46"/>
      <c r="L20" s="9"/>
    </row>
    <row r="21" spans="1:17" ht="16.149999999999999" thickBot="1">
      <c r="A21" s="30"/>
      <c r="B21" s="31"/>
    </row>
    <row r="22" spans="1:17" ht="16.149999999999999" thickBot="1">
      <c r="A22" s="32"/>
      <c r="B22" s="33"/>
    </row>
    <row r="23" spans="1:17" ht="14.65" thickBot="1">
      <c r="A23" s="22"/>
      <c r="B23" s="22"/>
    </row>
    <row r="24" spans="1:17" ht="18.399999999999999" thickBot="1">
      <c r="A24" s="10" t="s">
        <v>18</v>
      </c>
      <c r="B24" s="11"/>
    </row>
    <row r="25" spans="1:17" ht="14.65" thickBot="1">
      <c r="A25" s="54" t="str">
        <f>A14</f>
        <v>PV 100kWp  - connection to internal grid</v>
      </c>
      <c r="B25" s="55"/>
    </row>
    <row r="26" spans="1:17">
      <c r="A26" s="34" t="str">
        <f>A11</f>
        <v>Expected annual electricity generation</v>
      </c>
      <c r="B26" s="35">
        <f>(B11*B10)/1000</f>
        <v>5.45</v>
      </c>
    </row>
    <row r="27" spans="1:17">
      <c r="A27" s="23" t="s">
        <v>19</v>
      </c>
      <c r="B27" s="24">
        <f>B26*B2</f>
        <v>817.5</v>
      </c>
      <c r="C27" s="48"/>
    </row>
    <row r="28" spans="1:17">
      <c r="A28" s="23" t="s">
        <v>20</v>
      </c>
      <c r="B28" s="24">
        <f>$B$5*$B$10</f>
        <v>45</v>
      </c>
      <c r="C28" s="5"/>
    </row>
    <row r="29" spans="1:17">
      <c r="A29" s="23" t="s">
        <v>21</v>
      </c>
      <c r="B29" s="24">
        <f>$B$10*$B$6</f>
        <v>45</v>
      </c>
      <c r="C29" s="5"/>
    </row>
    <row r="30" spans="1:17">
      <c r="A30" s="36"/>
      <c r="B30" s="37"/>
      <c r="C30" s="5"/>
    </row>
    <row r="31" spans="1:17">
      <c r="A31" s="38" t="s">
        <v>22</v>
      </c>
      <c r="B31" s="39">
        <f>B27-B28-B29</f>
        <v>727.5</v>
      </c>
    </row>
    <row r="32" spans="1:17">
      <c r="A32" s="38" t="s">
        <v>23</v>
      </c>
      <c r="B32" s="52">
        <f>B20/B31</f>
        <v>7.9725085910652922</v>
      </c>
    </row>
    <row r="33" spans="1:3" ht="14.65" thickBot="1">
      <c r="A33" s="38" t="s">
        <v>24</v>
      </c>
      <c r="B33" s="40">
        <f>NPV(B4,NPV!B4:B18)+NPV!B3</f>
        <v>427.02074546643416</v>
      </c>
      <c r="C33" s="44"/>
    </row>
    <row r="34" spans="1:3" ht="14.65" thickBot="1">
      <c r="A34" s="22"/>
      <c r="B34" s="41"/>
      <c r="C34" s="44"/>
    </row>
    <row r="35" spans="1:3" ht="18.399999999999999" thickBot="1">
      <c r="A35" s="10" t="s">
        <v>25</v>
      </c>
      <c r="B35" s="11"/>
    </row>
    <row r="36" spans="1:3" ht="14.65" thickBot="1">
      <c r="A36" s="54" t="str">
        <f>A25</f>
        <v>PV 100kWp  - connection to internal grid</v>
      </c>
      <c r="B36" s="55"/>
    </row>
    <row r="37" spans="1:3">
      <c r="A37" s="42" t="s">
        <v>26</v>
      </c>
      <c r="B37" s="39">
        <f>B20</f>
        <v>5800</v>
      </c>
    </row>
    <row r="38" spans="1:3">
      <c r="A38" s="38" t="str">
        <f t="shared" ref="A38:B40" si="0">A31</f>
        <v>ANNUAL SAVINGS</v>
      </c>
      <c r="B38" s="39">
        <f t="shared" si="0"/>
        <v>727.5</v>
      </c>
    </row>
    <row r="39" spans="1:3">
      <c r="A39" s="38" t="str">
        <f t="shared" si="0"/>
        <v>PAYBACK PERIOD IN YEARS</v>
      </c>
      <c r="B39" s="52">
        <f t="shared" si="0"/>
        <v>7.9725085910652922</v>
      </c>
    </row>
    <row r="40" spans="1:3">
      <c r="A40" s="38" t="str">
        <f t="shared" si="0"/>
        <v>NET PRESENT VALUE</v>
      </c>
      <c r="B40" s="43">
        <f t="shared" si="0"/>
        <v>427.02074546643416</v>
      </c>
    </row>
    <row r="41" spans="1:3" ht="14.65" thickBot="1">
      <c r="B41" s="3"/>
    </row>
    <row r="42" spans="1:3" ht="18.399999999999999" thickBot="1">
      <c r="A42" s="10" t="str">
        <f>A24</f>
        <v>ECONOMIC INDICATORS</v>
      </c>
      <c r="B42" s="11"/>
    </row>
    <row r="43" spans="1:3" ht="14.65" thickBot="1">
      <c r="A43" s="54" t="s">
        <v>27</v>
      </c>
      <c r="B43" s="55"/>
    </row>
    <row r="44" spans="1:3">
      <c r="A44" s="34" t="str">
        <f>A26</f>
        <v>Expected annual electricity generation</v>
      </c>
      <c r="B44" s="35">
        <f>B26</f>
        <v>5.45</v>
      </c>
    </row>
    <row r="45" spans="1:3">
      <c r="A45" s="49" t="s">
        <v>28</v>
      </c>
      <c r="B45" s="50">
        <v>0.85</v>
      </c>
    </row>
    <row r="46" spans="1:3">
      <c r="A46" s="23" t="s">
        <v>29</v>
      </c>
      <c r="B46" s="24">
        <f>B44*B2*B45</f>
        <v>694.875</v>
      </c>
    </row>
    <row r="47" spans="1:3">
      <c r="A47" s="23" t="str">
        <f>A28</f>
        <v>Maintenance</v>
      </c>
      <c r="B47" s="24">
        <f>$B$5*$B$10</f>
        <v>45</v>
      </c>
    </row>
    <row r="48" spans="1:3">
      <c r="A48" s="23" t="str">
        <f>A29</f>
        <v>Insurance</v>
      </c>
      <c r="B48" s="24">
        <f>$B$10*$B$6</f>
        <v>45</v>
      </c>
    </row>
    <row r="49" spans="1:2">
      <c r="A49" s="36"/>
      <c r="B49" s="37"/>
    </row>
    <row r="50" spans="1:2">
      <c r="A50" s="38" t="str">
        <f>A31</f>
        <v>ANNUAL SAVINGS</v>
      </c>
      <c r="B50" s="39">
        <f>B46-B47-B48</f>
        <v>604.875</v>
      </c>
    </row>
    <row r="51" spans="1:2">
      <c r="A51" s="38" t="str">
        <f>A32</f>
        <v>PAYBACK PERIOD IN YEARS</v>
      </c>
      <c r="B51" s="52">
        <f>B37/B50</f>
        <v>9.5887580078528618</v>
      </c>
    </row>
    <row r="52" spans="1:2" ht="14.65" thickBot="1">
      <c r="A52" s="38" t="str">
        <f>A33</f>
        <v>NET PRESENT VALUE</v>
      </c>
      <c r="B52" s="40">
        <f>NPV(B4,NPV!J4:J18)+NPV!J3</f>
        <v>-622.58532864053814</v>
      </c>
    </row>
    <row r="53" spans="1:2" ht="14.65" thickBot="1">
      <c r="A53" s="22"/>
      <c r="B53" s="41"/>
    </row>
    <row r="54" spans="1:2" ht="18.399999999999999" thickBot="1">
      <c r="A54" s="10" t="str">
        <f>A35</f>
        <v>SUMMARY</v>
      </c>
      <c r="B54" s="11"/>
    </row>
    <row r="55" spans="1:2" ht="14.65" thickBot="1">
      <c r="A55" s="54" t="str">
        <f>A43</f>
        <v>SE 100kWp - connection to internal grid (partial consumption)</v>
      </c>
      <c r="B55" s="55"/>
    </row>
    <row r="56" spans="1:2">
      <c r="A56" s="42" t="str">
        <f>A37</f>
        <v>INVESTMENT COST</v>
      </c>
      <c r="B56" s="39">
        <f>B38</f>
        <v>727.5</v>
      </c>
    </row>
    <row r="57" spans="1:2">
      <c r="A57" s="38" t="str">
        <f>A38</f>
        <v>ANNUAL SAVINGS</v>
      </c>
      <c r="B57" s="39">
        <f>B50</f>
        <v>604.875</v>
      </c>
    </row>
    <row r="58" spans="1:2">
      <c r="A58" s="38" t="str">
        <f>A39</f>
        <v>PAYBACK PERIOD IN YEARS</v>
      </c>
      <c r="B58" s="52">
        <f>B51</f>
        <v>9.5887580078528618</v>
      </c>
    </row>
    <row r="59" spans="1:2">
      <c r="A59" s="38" t="str">
        <f>A40</f>
        <v>NET PRESENT VALUE</v>
      </c>
      <c r="B59" s="43">
        <f>B52</f>
        <v>-622.58532864053814</v>
      </c>
    </row>
  </sheetData>
  <mergeCells count="6">
    <mergeCell ref="A43:B43"/>
    <mergeCell ref="A55:B55"/>
    <mergeCell ref="A36:B36"/>
    <mergeCell ref="A9:B9"/>
    <mergeCell ref="A14:B14"/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C7" sqref="C7"/>
    </sheetView>
  </sheetViews>
  <sheetFormatPr defaultRowHeight="14.25"/>
  <cols>
    <col min="2" max="2" width="14.7109375" bestFit="1" customWidth="1"/>
    <col min="3" max="3" width="10.28515625" bestFit="1" customWidth="1"/>
    <col min="4" max="4" width="12.7109375" bestFit="1" customWidth="1"/>
    <col min="9" max="9" width="13.140625" bestFit="1" customWidth="1"/>
    <col min="10" max="10" width="14.42578125" bestFit="1" customWidth="1"/>
    <col min="12" max="12" width="12.7109375" bestFit="1" customWidth="1"/>
  </cols>
  <sheetData>
    <row r="1" spans="1:12">
      <c r="A1" s="2" t="str">
        <f>CALCULATION!A36</f>
        <v>PV 100kWp  - connection to internal grid</v>
      </c>
      <c r="I1" s="2" t="str">
        <f>CALCULATION!A55</f>
        <v>SE 100kWp - connection to internal grid (partial consumption)</v>
      </c>
    </row>
    <row r="2" spans="1:12">
      <c r="A2" t="s">
        <v>30</v>
      </c>
      <c r="D2" t="str">
        <f>CALCULATION!A50</f>
        <v>ANNUAL SAVINGS</v>
      </c>
      <c r="I2" t="s">
        <v>30</v>
      </c>
      <c r="L2" t="str">
        <f>D2</f>
        <v>ANNUAL SAVINGS</v>
      </c>
    </row>
    <row r="3" spans="1:12">
      <c r="A3">
        <v>0</v>
      </c>
      <c r="B3" s="1">
        <f>-CALCULATION!B20</f>
        <v>-5800</v>
      </c>
      <c r="D3" s="1">
        <f>CALCULATION!B31</f>
        <v>727.5</v>
      </c>
      <c r="I3">
        <v>0</v>
      </c>
      <c r="J3" s="1">
        <f>-CALCULATION!B37</f>
        <v>-5800</v>
      </c>
      <c r="L3" s="1">
        <f>CALCULATION!B50</f>
        <v>604.875</v>
      </c>
    </row>
    <row r="4" spans="1:12">
      <c r="A4">
        <v>1</v>
      </c>
      <c r="B4" s="1">
        <f>D3</f>
        <v>727.5</v>
      </c>
      <c r="I4">
        <v>1</v>
      </c>
      <c r="J4" s="1">
        <f>L3</f>
        <v>604.875</v>
      </c>
    </row>
    <row r="5" spans="1:12">
      <c r="A5">
        <v>2</v>
      </c>
      <c r="B5" s="1">
        <f>B4</f>
        <v>727.5</v>
      </c>
      <c r="I5">
        <v>2</v>
      </c>
      <c r="J5" s="1">
        <f>J4</f>
        <v>604.875</v>
      </c>
    </row>
    <row r="6" spans="1:12">
      <c r="A6">
        <v>3</v>
      </c>
      <c r="B6" s="1">
        <f t="shared" ref="B6:B18" si="0">B5</f>
        <v>727.5</v>
      </c>
      <c r="I6">
        <v>3</v>
      </c>
      <c r="J6" s="1">
        <f t="shared" ref="J6:J18" si="1">J5</f>
        <v>604.875</v>
      </c>
    </row>
    <row r="7" spans="1:12">
      <c r="A7">
        <v>4</v>
      </c>
      <c r="B7" s="1">
        <f t="shared" si="0"/>
        <v>727.5</v>
      </c>
      <c r="I7">
        <v>4</v>
      </c>
      <c r="J7" s="1">
        <f t="shared" si="1"/>
        <v>604.875</v>
      </c>
    </row>
    <row r="8" spans="1:12">
      <c r="A8">
        <v>5</v>
      </c>
      <c r="B8" s="1">
        <f t="shared" si="0"/>
        <v>727.5</v>
      </c>
      <c r="I8">
        <v>5</v>
      </c>
      <c r="J8" s="1">
        <f t="shared" si="1"/>
        <v>604.875</v>
      </c>
    </row>
    <row r="9" spans="1:12">
      <c r="A9">
        <v>6</v>
      </c>
      <c r="B9" s="1">
        <f t="shared" si="0"/>
        <v>727.5</v>
      </c>
      <c r="I9">
        <v>6</v>
      </c>
      <c r="J9" s="1">
        <f t="shared" si="1"/>
        <v>604.875</v>
      </c>
    </row>
    <row r="10" spans="1:12">
      <c r="A10">
        <v>7</v>
      </c>
      <c r="B10" s="1">
        <f t="shared" si="0"/>
        <v>727.5</v>
      </c>
      <c r="I10">
        <v>7</v>
      </c>
      <c r="J10" s="1">
        <f t="shared" si="1"/>
        <v>604.875</v>
      </c>
    </row>
    <row r="11" spans="1:12">
      <c r="A11">
        <v>8</v>
      </c>
      <c r="B11" s="1">
        <f t="shared" si="0"/>
        <v>727.5</v>
      </c>
      <c r="I11">
        <v>8</v>
      </c>
      <c r="J11" s="1">
        <f t="shared" si="1"/>
        <v>604.875</v>
      </c>
    </row>
    <row r="12" spans="1:12">
      <c r="A12">
        <v>9</v>
      </c>
      <c r="B12" s="1">
        <f t="shared" si="0"/>
        <v>727.5</v>
      </c>
      <c r="I12">
        <v>9</v>
      </c>
      <c r="J12" s="1">
        <f t="shared" si="1"/>
        <v>604.875</v>
      </c>
    </row>
    <row r="13" spans="1:12">
      <c r="A13">
        <v>10</v>
      </c>
      <c r="B13" s="1">
        <f t="shared" si="0"/>
        <v>727.5</v>
      </c>
      <c r="I13">
        <v>10</v>
      </c>
      <c r="J13" s="1">
        <f t="shared" si="1"/>
        <v>604.875</v>
      </c>
    </row>
    <row r="14" spans="1:12">
      <c r="A14">
        <v>11</v>
      </c>
      <c r="B14" s="1">
        <f t="shared" si="0"/>
        <v>727.5</v>
      </c>
      <c r="I14">
        <v>11</v>
      </c>
      <c r="J14" s="1">
        <f t="shared" si="1"/>
        <v>604.875</v>
      </c>
    </row>
    <row r="15" spans="1:12">
      <c r="A15">
        <v>12</v>
      </c>
      <c r="B15" s="1">
        <f t="shared" si="0"/>
        <v>727.5</v>
      </c>
      <c r="I15">
        <v>12</v>
      </c>
      <c r="J15" s="1">
        <f t="shared" si="1"/>
        <v>604.875</v>
      </c>
    </row>
    <row r="16" spans="1:12">
      <c r="A16">
        <v>13</v>
      </c>
      <c r="B16" s="1">
        <f t="shared" si="0"/>
        <v>727.5</v>
      </c>
      <c r="I16">
        <v>13</v>
      </c>
      <c r="J16" s="1">
        <f t="shared" si="1"/>
        <v>604.875</v>
      </c>
    </row>
    <row r="17" spans="1:11">
      <c r="A17">
        <v>14</v>
      </c>
      <c r="B17" s="1">
        <f t="shared" si="0"/>
        <v>727.5</v>
      </c>
      <c r="I17">
        <v>14</v>
      </c>
      <c r="J17" s="1">
        <f t="shared" si="1"/>
        <v>604.875</v>
      </c>
    </row>
    <row r="18" spans="1:11">
      <c r="A18">
        <v>15</v>
      </c>
      <c r="B18" s="1">
        <f t="shared" si="0"/>
        <v>727.5</v>
      </c>
      <c r="I18">
        <v>15</v>
      </c>
      <c r="J18" s="1">
        <f t="shared" si="1"/>
        <v>604.875</v>
      </c>
    </row>
    <row r="21" spans="1:11">
      <c r="B21" s="1"/>
      <c r="C21" s="5"/>
      <c r="D21" s="4"/>
      <c r="I21" s="1"/>
      <c r="J21" s="5"/>
      <c r="K21" s="4"/>
    </row>
    <row r="22" spans="1:11">
      <c r="B22" s="1"/>
      <c r="I22" s="1"/>
    </row>
    <row r="23" spans="1:11">
      <c r="B23" s="1"/>
      <c r="I23" s="1"/>
    </row>
    <row r="24" spans="1:11">
      <c r="B24" s="1"/>
      <c r="I24" s="1"/>
    </row>
    <row r="25" spans="1:11">
      <c r="B25" s="1"/>
      <c r="I25" s="1"/>
    </row>
    <row r="26" spans="1:11">
      <c r="B26" s="1"/>
      <c r="I26" s="1"/>
    </row>
    <row r="27" spans="1:11">
      <c r="B27" s="1"/>
      <c r="I27" s="1"/>
    </row>
    <row r="28" spans="1:11">
      <c r="B28" s="1"/>
      <c r="I28" s="1"/>
    </row>
    <row r="29" spans="1:11">
      <c r="B29" s="1"/>
      <c r="I29" s="1"/>
    </row>
    <row r="30" spans="1:11">
      <c r="B30" s="1"/>
      <c r="I30" s="1"/>
    </row>
    <row r="31" spans="1:11">
      <c r="B31" s="1"/>
      <c r="I31" s="1"/>
    </row>
    <row r="32" spans="1:11">
      <c r="B32" s="1"/>
      <c r="I32" s="1"/>
    </row>
    <row r="33" spans="2:9">
      <c r="B33" s="1"/>
      <c r="I33" s="1"/>
    </row>
    <row r="34" spans="2:9">
      <c r="B34" s="1"/>
      <c r="I34" s="1"/>
    </row>
    <row r="35" spans="2:9">
      <c r="B35" s="1"/>
      <c r="I35" s="1"/>
    </row>
    <row r="36" spans="2:9">
      <c r="B36" s="1"/>
      <c r="I36" s="1"/>
    </row>
    <row r="38" spans="2:9">
      <c r="B38" s="5"/>
      <c r="C3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87ccbf-1b02-4770-980d-6c0173d478b3">
      <Terms xmlns="http://schemas.microsoft.com/office/infopath/2007/PartnerControls"/>
    </lcf76f155ced4ddcb4097134ff3c332f>
    <TaxCatchAll xmlns="e1df79d0-96dd-4e96-a696-85cc98cd43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11CF84049844B86A59BD9645BD1BE" ma:contentTypeVersion="18" ma:contentTypeDescription="Create a new document." ma:contentTypeScope="" ma:versionID="d8a33194163799ff51290aae975e3f3e">
  <xsd:schema xmlns:xsd="http://www.w3.org/2001/XMLSchema" xmlns:xs="http://www.w3.org/2001/XMLSchema" xmlns:p="http://schemas.microsoft.com/office/2006/metadata/properties" xmlns:ns2="fc87ccbf-1b02-4770-980d-6c0173d478b3" xmlns:ns3="e1df79d0-96dd-4e96-a696-85cc98cd4324" targetNamespace="http://schemas.microsoft.com/office/2006/metadata/properties" ma:root="true" ma:fieldsID="eb51314c0556dec5d7bc597ac39b415e" ns2:_="" ns3:_="">
    <xsd:import namespace="fc87ccbf-1b02-4770-980d-6c0173d478b3"/>
    <xsd:import namespace="e1df79d0-96dd-4e96-a696-85cc98cd43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7ccbf-1b02-4770-980d-6c0173d47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189d43-8d75-486d-bc0b-4d04dee2c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f79d0-96dd-4e96-a696-85cc98cd43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8495a4-3b36-4aa7-a77f-beb2aff3196a}" ma:internalName="TaxCatchAll" ma:showField="CatchAllData" ma:web="e1df79d0-96dd-4e96-a696-85cc98cd4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3AA98-2336-4D8B-91F9-E5818A07191A}"/>
</file>

<file path=customXml/itemProps2.xml><?xml version="1.0" encoding="utf-8"?>
<ds:datastoreItem xmlns:ds="http://schemas.openxmlformats.org/officeDocument/2006/customXml" ds:itemID="{3F1E39C1-3EEF-40E9-8B3E-60D1CE4060AB}"/>
</file>

<file path=customXml/itemProps3.xml><?xml version="1.0" encoding="utf-8"?>
<ds:datastoreItem xmlns:ds="http://schemas.openxmlformats.org/officeDocument/2006/customXml" ds:itemID="{D4445A69-E261-433F-93B5-C6B287135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</dc:creator>
  <cp:keywords/>
  <dc:description/>
  <cp:lastModifiedBy/>
  <cp:revision/>
  <dcterms:created xsi:type="dcterms:W3CDTF">2020-11-26T21:26:41Z</dcterms:created>
  <dcterms:modified xsi:type="dcterms:W3CDTF">2024-10-14T09:26:52Z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0x010100F8E11CF84049844B86A59BD9645BD1BE</vt:lpwstr>
  </property>
</Properties>
</file>